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nalizy pracownikow_10_01." sheetId="7" r:id="rId1"/>
  </sheets>
  <definedNames>
    <definedName name="_xlnm.Print_Area" localSheetId="0">'analizy pracownikow_10_01.'!$A$1:$N$39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7" l="1"/>
  <c r="D23" i="7"/>
  <c r="E23" i="7"/>
  <c r="F23" i="7"/>
  <c r="G23" i="7"/>
  <c r="H23" i="7"/>
  <c r="I23" i="7"/>
  <c r="J23" i="7"/>
  <c r="L23" i="7"/>
  <c r="M23" i="7"/>
  <c r="N23" i="7"/>
  <c r="K23" i="7"/>
  <c r="C22" i="7"/>
  <c r="C34" i="7" l="1"/>
  <c r="C36" i="7" s="1"/>
  <c r="D34" i="7"/>
  <c r="E34" i="7"/>
  <c r="F34" i="7"/>
  <c r="C35" i="7"/>
  <c r="D35" i="7"/>
  <c r="E35" i="7"/>
  <c r="F35" i="7"/>
  <c r="D36" i="7"/>
  <c r="E36" i="7"/>
  <c r="F36" i="7"/>
  <c r="D37" i="7"/>
  <c r="E37" i="7"/>
  <c r="F37" i="7"/>
  <c r="D38" i="7"/>
  <c r="E38" i="7"/>
  <c r="F38" i="7"/>
  <c r="D11" i="7"/>
  <c r="C11" i="7"/>
  <c r="C12" i="7" s="1"/>
  <c r="C14" i="7" s="1"/>
  <c r="C15" i="7" s="1"/>
  <c r="E11" i="7"/>
  <c r="G11" i="7"/>
  <c r="G12" i="7" s="1"/>
  <c r="G7" i="7"/>
  <c r="G8" i="7" s="1"/>
  <c r="C7" i="7"/>
  <c r="C8" i="7" s="1"/>
  <c r="D22" i="7"/>
  <c r="E22" i="7"/>
  <c r="F22" i="7"/>
  <c r="C19" i="7"/>
  <c r="C25" i="7" s="1"/>
  <c r="D19" i="7"/>
  <c r="E19" i="7"/>
  <c r="F19" i="7"/>
  <c r="C38" i="7" l="1"/>
  <c r="C37" i="7"/>
  <c r="F20" i="7"/>
  <c r="F26" i="7"/>
  <c r="F25" i="7"/>
  <c r="E20" i="7"/>
  <c r="E26" i="7"/>
  <c r="E25" i="7"/>
  <c r="D20" i="7"/>
  <c r="D26" i="7"/>
  <c r="D25" i="7"/>
  <c r="C20" i="7"/>
  <c r="C26" i="7"/>
  <c r="F11" i="7"/>
  <c r="F12" i="7" s="1"/>
  <c r="D12" i="7"/>
  <c r="D14" i="7" s="1"/>
  <c r="D15" i="7" s="1"/>
  <c r="E12" i="7"/>
  <c r="E13" i="7" s="1"/>
  <c r="C13" i="7"/>
  <c r="D7" i="7"/>
  <c r="D8" i="7" s="1"/>
  <c r="E7" i="7"/>
  <c r="E8" i="7" s="1"/>
  <c r="F7" i="7"/>
  <c r="F8" i="7" s="1"/>
  <c r="D13" i="7" l="1"/>
  <c r="E14" i="7"/>
  <c r="E15" i="7" s="1"/>
  <c r="F14" i="7"/>
  <c r="F15" i="7" s="1"/>
  <c r="F13" i="7"/>
  <c r="K34" i="7"/>
  <c r="L34" i="7"/>
  <c r="M34" i="7"/>
  <c r="N34" i="7"/>
  <c r="K35" i="7"/>
  <c r="L35" i="7"/>
  <c r="M35" i="7"/>
  <c r="N35" i="7"/>
  <c r="K36" i="7"/>
  <c r="L36" i="7"/>
  <c r="M36" i="7"/>
  <c r="N36" i="7"/>
  <c r="K37" i="7"/>
  <c r="L37" i="7"/>
  <c r="M37" i="7"/>
  <c r="N37" i="7"/>
  <c r="K38" i="7"/>
  <c r="L38" i="7"/>
  <c r="M38" i="7"/>
  <c r="N38" i="7"/>
  <c r="H34" i="7" l="1"/>
  <c r="H37" i="7" s="1"/>
  <c r="I34" i="7"/>
  <c r="I37" i="7" s="1"/>
  <c r="J34" i="7"/>
  <c r="J37" i="7" s="1"/>
  <c r="H35" i="7"/>
  <c r="I35" i="7"/>
  <c r="J35" i="7"/>
  <c r="H36" i="7"/>
  <c r="I36" i="7"/>
  <c r="H38" i="7"/>
  <c r="G35" i="7"/>
  <c r="G34" i="7"/>
  <c r="G37" i="7" s="1"/>
  <c r="G38" i="7" l="1"/>
  <c r="I38" i="7"/>
  <c r="J38" i="7"/>
  <c r="J36" i="7"/>
  <c r="G36" i="7"/>
  <c r="G22" i="7"/>
  <c r="H22" i="7"/>
  <c r="I22" i="7"/>
  <c r="J22" i="7"/>
  <c r="K22" i="7"/>
  <c r="L22" i="7"/>
  <c r="M22" i="7"/>
  <c r="N22" i="7"/>
  <c r="N19" i="7"/>
  <c r="M19" i="7"/>
  <c r="L19" i="7"/>
  <c r="K19" i="7"/>
  <c r="J19" i="7"/>
  <c r="I19" i="7"/>
  <c r="H19" i="7"/>
  <c r="G19" i="7"/>
  <c r="M25" i="7" l="1"/>
  <c r="K25" i="7"/>
  <c r="G26" i="7"/>
  <c r="N25" i="7"/>
  <c r="I25" i="7"/>
  <c r="J20" i="7"/>
  <c r="J26" i="7"/>
  <c r="G25" i="7"/>
  <c r="J25" i="7"/>
  <c r="H20" i="7"/>
  <c r="H26" i="7"/>
  <c r="I26" i="7"/>
  <c r="L25" i="7"/>
  <c r="H25" i="7"/>
  <c r="K26" i="7"/>
  <c r="N26" i="7"/>
  <c r="L26" i="7"/>
  <c r="N20" i="7"/>
  <c r="L20" i="7"/>
  <c r="M26" i="7"/>
  <c r="G20" i="7"/>
  <c r="I20" i="7"/>
  <c r="K20" i="7"/>
  <c r="M20" i="7"/>
  <c r="G14" i="7" l="1"/>
  <c r="G15" i="7" s="1"/>
  <c r="G13" i="7"/>
  <c r="H11" i="7" l="1"/>
  <c r="I11" i="7"/>
  <c r="J11" i="7"/>
  <c r="K11" i="7"/>
  <c r="L11" i="7"/>
  <c r="M11" i="7"/>
  <c r="N11" i="7"/>
  <c r="H7" i="7"/>
  <c r="H8" i="7" s="1"/>
  <c r="I7" i="7"/>
  <c r="I8" i="7" s="1"/>
  <c r="J7" i="7"/>
  <c r="J8" i="7" s="1"/>
  <c r="K7" i="7"/>
  <c r="K8" i="7" s="1"/>
  <c r="L7" i="7"/>
  <c r="L8" i="7" s="1"/>
  <c r="M7" i="7"/>
  <c r="M8" i="7" s="1"/>
  <c r="N7" i="7"/>
  <c r="N8" i="7" s="1"/>
  <c r="M12" i="7" l="1"/>
  <c r="K12" i="7"/>
  <c r="I12" i="7"/>
  <c r="N12" i="7"/>
  <c r="L12" i="7"/>
  <c r="J12" i="7"/>
  <c r="H12" i="7"/>
  <c r="H14" i="7" l="1"/>
  <c r="H15" i="7" s="1"/>
  <c r="H13" i="7"/>
  <c r="J14" i="7"/>
  <c r="J15" i="7" s="1"/>
  <c r="J13" i="7"/>
  <c r="L14" i="7"/>
  <c r="L15" i="7" s="1"/>
  <c r="L13" i="7"/>
  <c r="N14" i="7"/>
  <c r="N15" i="7" s="1"/>
  <c r="N13" i="7"/>
  <c r="I14" i="7"/>
  <c r="I15" i="7" s="1"/>
  <c r="I13" i="7"/>
  <c r="K14" i="7"/>
  <c r="K15" i="7" s="1"/>
  <c r="K13" i="7"/>
  <c r="M14" i="7"/>
  <c r="M15" i="7" s="1"/>
  <c r="M13" i="7"/>
</calcChain>
</file>

<file path=xl/sharedStrings.xml><?xml version="1.0" encoding="utf-8"?>
<sst xmlns="http://schemas.openxmlformats.org/spreadsheetml/2006/main" count="82" uniqueCount="57">
  <si>
    <t>Roczny koszt utrzymania miejsca ogółem</t>
  </si>
  <si>
    <t>Miesięczny koszt utrzymania miejsca ogółem</t>
  </si>
  <si>
    <t>Roczny koszt utrzymania miejsca bez wydatków na wynagrodzenia wraz z pochodnymi oraz wydatków na wyżywienie wychowanków</t>
  </si>
  <si>
    <t>Miesięczny koszt utrzymania miejsca bez wydatków na wynagrodzenia wraz z  pochodnymi oraz wydatków związanych z wyżywieniem wychowanków</t>
  </si>
  <si>
    <t>1.</t>
  </si>
  <si>
    <t>2.</t>
  </si>
  <si>
    <t>5.</t>
  </si>
  <si>
    <t>6.</t>
  </si>
  <si>
    <t>L.p.</t>
  </si>
  <si>
    <t xml:space="preserve">Wyszczególnienie </t>
  </si>
  <si>
    <t>Liczba miejsc średniomiesięcznie</t>
  </si>
  <si>
    <r>
      <t xml:space="preserve">3.
</t>
    </r>
    <r>
      <rPr>
        <i/>
        <sz val="7"/>
        <color theme="1"/>
        <rFont val="Times New Roman"/>
        <family val="1"/>
        <charset val="238"/>
      </rPr>
      <t>(2/1)</t>
    </r>
  </si>
  <si>
    <r>
      <t xml:space="preserve">4.
</t>
    </r>
    <r>
      <rPr>
        <i/>
        <sz val="7"/>
        <color theme="1"/>
        <rFont val="Times New Roman"/>
        <family val="1"/>
        <charset val="238"/>
      </rPr>
      <t>(3/12 m-cy)</t>
    </r>
  </si>
  <si>
    <r>
      <t xml:space="preserve">7.
</t>
    </r>
    <r>
      <rPr>
        <i/>
        <sz val="7"/>
        <color theme="1"/>
        <rFont val="Times New Roman"/>
        <family val="1"/>
        <charset val="238"/>
      </rPr>
      <t>(2-(5+6))</t>
    </r>
  </si>
  <si>
    <r>
      <t xml:space="preserve">8.
</t>
    </r>
    <r>
      <rPr>
        <i/>
        <sz val="7"/>
        <color theme="1"/>
        <rFont val="Times New Roman"/>
        <family val="1"/>
        <charset val="238"/>
      </rPr>
      <t>(7/1)</t>
    </r>
  </si>
  <si>
    <t>ZSB
(BS4)</t>
  </si>
  <si>
    <t>ZSO6
(BS3)</t>
  </si>
  <si>
    <t>ZSE
(BS1)</t>
  </si>
  <si>
    <t>ZSEiT
(BS2)</t>
  </si>
  <si>
    <t>Wykonanie 31.12.2023
(wydatki rozdz. 85410, środki własne)</t>
  </si>
  <si>
    <t>Maksymalna opłata za zakwaterowanie wychowanka wynikająca z §83, ust.2, pkt 2 rozporządzenia (przy wpłatach przez 10 miesięcy)</t>
  </si>
  <si>
    <r>
      <t xml:space="preserve">
</t>
    </r>
    <r>
      <rPr>
        <sz val="7"/>
        <color theme="1"/>
        <rFont val="Times New Roman"/>
        <family val="1"/>
        <charset val="238"/>
      </rPr>
      <t>(8/12m-cy)</t>
    </r>
  </si>
  <si>
    <t>naliczona część oświatowa subwencji ogólnej na dany rok - bursy</t>
  </si>
  <si>
    <t>WYDATKI
bieżące (z wyłączeniem 4220) + majątkowe</t>
  </si>
  <si>
    <t>RÓŻNICA
(dochody + subwencja - wydatki)</t>
  </si>
  <si>
    <t>SCHRONISKA</t>
  </si>
  <si>
    <t>WYSZCZEGÓLNIENIE - OPISY</t>
  </si>
  <si>
    <r>
      <t xml:space="preserve">ZSO6
(BS3)
</t>
    </r>
    <r>
      <rPr>
        <sz val="8"/>
        <color theme="1"/>
        <rFont val="Times New Roman"/>
        <family val="1"/>
        <charset val="238"/>
      </rPr>
      <t>(liczba N - 15,30)</t>
    </r>
  </si>
  <si>
    <t>Plan wydatków na wynagrodzenia i pochodne od wynagrodzeń N
(§§4110, 4120, 4790, 4800; składki ogółem dla N i NN)
podzielony przez liczbę pracowników N (w zależności od ilości pracowników w danej jednostce N)</t>
  </si>
  <si>
    <t>wydatki ogółem - z tabeli dot. BURSY
minus wynagrodzenia i składki N (§§4110, 4120, 4790, 4800; składki ogółem dla N i NN)
minus wydatki dot. żywienia (§4220)</t>
  </si>
  <si>
    <t>wydatki ogółem 
minus wynagrodzenia i składki (§§4110, 4120, 4790, 4800; składki ogółem dla N i NN)
minus wydatki dot. żywienia 
plus wynik - wynagrodzeni i składki od nich naliczane podzielone przez liczbę pracowników N (w zależności od ilości pracowników w danej jednostce N)</t>
  </si>
  <si>
    <t>wydatki ogółem 
minus wynagrodzenia i składki (§§4110, 4120, 4790, 4800; składki ogółem dla N i NN)
minus wydatki dot. żywienia
plus wynik - wynagrodzeni i składki od nich naliczane (w zależności od ilości pracowników w danej jednostce N)</t>
  </si>
  <si>
    <t>Wydatki za usługi pralnicze Unipral - wiedzę posiadają wyłącznie dyrekotrzy jednostek</t>
  </si>
  <si>
    <r>
      <t xml:space="preserve">wydatki ogółem 
minus wynagrodzenia i składki (§§4110, 4120, 4790, 4800; składki ogółem dla N i NN)
minus wydatki dot. żywienia 
plus wynik - wynagrodzeni i składki od nich naliczane podzielone przez liczbę pracowników N (w zależności od ilości pracowników w danej jednostce N)
podzielone przez liczbę miejsc średniomiesięcznie 
podzielone przez 38 tygodni (tj. 266 dni)
</t>
    </r>
    <r>
      <rPr>
        <b/>
        <sz val="11"/>
        <color theme="1"/>
        <rFont val="Times New Roman"/>
        <family val="1"/>
        <charset val="238"/>
      </rPr>
      <t>- wyliczenie wysokości średniej opłaty za jeden dzień w jednym pokoju bez wzgledu na jego standard</t>
    </r>
  </si>
  <si>
    <t>Plan wydatków na wynagrodzenia i pochodne od wynagrodzeń
(§§4110, 4120, 4790, 4800; uwaga w zakresie §4110, 4120 - łącznie N i NN)</t>
  </si>
  <si>
    <t>3.</t>
  </si>
  <si>
    <t>4.</t>
  </si>
  <si>
    <t>7.</t>
  </si>
  <si>
    <t>8.</t>
  </si>
  <si>
    <t>Wykonanie 31.12.2022
(wydatki rozdz. 85410, środki własne)</t>
  </si>
  <si>
    <t>dochody zrealizowane w rozdziale 85410 §0830</t>
  </si>
  <si>
    <t>Liczba etatów N w danym roku na daną szkołę w r. 85410 (ZIWO-N_projekt_MPJBO)</t>
  </si>
  <si>
    <r>
      <t xml:space="preserve">Wydatki na wynagrodzenia i pochodne od wynagrodzeń
</t>
    </r>
    <r>
      <rPr>
        <sz val="10"/>
        <color theme="1"/>
        <rFont val="Times New Roman"/>
        <family val="1"/>
        <charset val="238"/>
      </rPr>
      <t>(§§4010, 4040, 4110, 4120, 4170, 4710, 4790, 4800)</t>
    </r>
  </si>
  <si>
    <r>
      <t xml:space="preserve">Wydatki na wyżywienie wychowanków 
</t>
    </r>
    <r>
      <rPr>
        <sz val="10"/>
        <color theme="1"/>
        <rFont val="Times New Roman"/>
        <family val="1"/>
        <charset val="238"/>
      </rPr>
      <t>(§4220)</t>
    </r>
  </si>
  <si>
    <t>Wydatki bieżące i majątkowe bez wydatków na wynagrodzenia wraz z pochodnymi i wydatków na wyżywienie wychowanków</t>
  </si>
  <si>
    <r>
      <t xml:space="preserve">Wydatki ogółem 
</t>
    </r>
    <r>
      <rPr>
        <sz val="10"/>
        <color theme="1"/>
        <rFont val="Times New Roman"/>
        <family val="1"/>
        <charset val="238"/>
      </rPr>
      <t>(w. bieżące + w. majątkowe)</t>
    </r>
  </si>
  <si>
    <r>
      <t xml:space="preserve">10.
</t>
    </r>
    <r>
      <rPr>
        <i/>
        <sz val="7"/>
        <color theme="1"/>
        <rFont val="Times New Roman"/>
        <family val="1"/>
        <charset val="238"/>
      </rPr>
      <t xml:space="preserve">(9*50%) </t>
    </r>
  </si>
  <si>
    <r>
      <t xml:space="preserve">9.
</t>
    </r>
    <r>
      <rPr>
        <i/>
        <sz val="7"/>
        <color theme="1"/>
        <rFont val="Times New Roman"/>
        <family val="1"/>
        <charset val="238"/>
      </rPr>
      <t>(8/10m-cy)</t>
    </r>
  </si>
  <si>
    <t>Miesięczny koszt utrzymania miejsca bez wydatków na wynagrodzenia wraz z  pochodnymi oraz wydatków związanych z wyżywieniem wychowanków (przy wpłatach przez 10 miesięcy)</t>
  </si>
  <si>
    <r>
      <rPr>
        <b/>
        <i/>
        <sz val="11"/>
        <color theme="1"/>
        <rFont val="Times New Roman"/>
        <family val="1"/>
        <charset val="238"/>
      </rPr>
      <t>SKUTEK</t>
    </r>
    <r>
      <rPr>
        <i/>
        <sz val="11"/>
        <color theme="1"/>
        <rFont val="Times New Roman"/>
        <family val="1"/>
        <charset val="238"/>
      </rPr>
      <t xml:space="preserve"> (subwencja + wpływy z opłat za zakwaterowanie w bursie (</t>
    </r>
    <r>
      <rPr>
        <b/>
        <i/>
        <sz val="11"/>
        <color theme="1"/>
        <rFont val="Times New Roman"/>
        <family val="1"/>
        <charset val="238"/>
      </rPr>
      <t>100 zł</t>
    </r>
    <r>
      <rPr>
        <i/>
        <sz val="11"/>
        <color theme="1"/>
        <rFont val="Times New Roman"/>
        <family val="1"/>
        <charset val="238"/>
      </rPr>
      <t>) - wydatki)</t>
    </r>
  </si>
  <si>
    <r>
      <rPr>
        <b/>
        <i/>
        <sz val="11"/>
        <color theme="1"/>
        <rFont val="Times New Roman"/>
        <family val="1"/>
        <charset val="238"/>
      </rPr>
      <t>SKUTEK</t>
    </r>
    <r>
      <rPr>
        <i/>
        <sz val="11"/>
        <color theme="1"/>
        <rFont val="Times New Roman"/>
        <family val="1"/>
        <charset val="238"/>
      </rPr>
      <t xml:space="preserve"> (subwencja + wpływy z opłat za zakwaterowanie w bursie (</t>
    </r>
    <r>
      <rPr>
        <b/>
        <i/>
        <sz val="11"/>
        <color theme="1"/>
        <rFont val="Times New Roman"/>
        <family val="1"/>
        <charset val="238"/>
      </rPr>
      <t>150 zł*</t>
    </r>
    <r>
      <rPr>
        <i/>
        <sz val="11"/>
        <color theme="1"/>
        <rFont val="Times New Roman"/>
        <family val="1"/>
        <charset val="238"/>
      </rPr>
      <t>) - wydatki)
(*kwota podzielna przez 30 dni na prośbę dyrektorów)</t>
    </r>
  </si>
  <si>
    <r>
      <t xml:space="preserve">wpływy z opłat za zakwaterowanie w bursie = </t>
    </r>
    <r>
      <rPr>
        <b/>
        <sz val="11"/>
        <color theme="1"/>
        <rFont val="Times New Roman"/>
        <family val="1"/>
        <charset val="238"/>
      </rPr>
      <t>100 zł</t>
    </r>
    <r>
      <rPr>
        <sz val="11"/>
        <color theme="1"/>
        <rFont val="Times New Roman"/>
        <family val="1"/>
        <charset val="238"/>
      </rPr>
      <t xml:space="preserve"> x10m-cy x liczba miejsc średniomiesięcznie</t>
    </r>
  </si>
  <si>
    <r>
      <t xml:space="preserve">wpływy z opłat za zakwaterowanie w bursie = </t>
    </r>
    <r>
      <rPr>
        <b/>
        <sz val="11"/>
        <color theme="1"/>
        <rFont val="Times New Roman"/>
        <family val="1"/>
        <charset val="238"/>
      </rPr>
      <t>150 zł</t>
    </r>
    <r>
      <rPr>
        <sz val="11"/>
        <color theme="1"/>
        <rFont val="Times New Roman"/>
        <family val="1"/>
        <charset val="238"/>
      </rPr>
      <t xml:space="preserve"> x10m-cy x liczba miejsc średniomiesięcznie</t>
    </r>
  </si>
  <si>
    <t>Wykonanie 31.12.2024 r.
(wydatki rozdz. 85410, środki własne)</t>
  </si>
  <si>
    <t>Wykonanie 31.12.2024
(wydatki rozdz. 85410, środki własne)</t>
  </si>
  <si>
    <t xml:space="preserve">KOSZT UTRZYMANIA MIEJSCA W BURSACH SZKOLNYCH                                                                                                                                            </t>
  </si>
  <si>
    <t>Załącznik nr 1 do uzasadnienia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</si>
</sst>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2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ABEE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" fontId="5" fillId="0" borderId="0" xfId="0" applyNumberFormat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/>
    <xf numFmtId="0" fontId="3" fillId="7" borderId="1" xfId="0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4" fontId="13" fillId="3" borderId="1" xfId="0" applyNumberFormat="1" applyFont="1" applyFill="1" applyBorder="1"/>
    <xf numFmtId="0" fontId="2" fillId="0" borderId="1" xfId="0" applyFont="1" applyBorder="1"/>
    <xf numFmtId="4" fontId="2" fillId="7" borderId="1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/>
    <xf numFmtId="0" fontId="5" fillId="9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/>
    <xf numFmtId="0" fontId="5" fillId="9" borderId="5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vertical="center"/>
    </xf>
    <xf numFmtId="4" fontId="4" fillId="7" borderId="1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2" fillId="8" borderId="0" xfId="0" applyFont="1" applyFill="1"/>
    <xf numFmtId="0" fontId="2" fillId="10" borderId="1" xfId="0" applyFont="1" applyFill="1" applyBorder="1"/>
    <xf numFmtId="4" fontId="2" fillId="10" borderId="1" xfId="0" applyNumberFormat="1" applyFont="1" applyFill="1" applyBorder="1"/>
    <xf numFmtId="0" fontId="8" fillId="10" borderId="1" xfId="0" applyFont="1" applyFill="1" applyBorder="1" applyAlignment="1">
      <alignment horizontal="left" vertical="center" wrapText="1"/>
    </xf>
    <xf numFmtId="4" fontId="8" fillId="10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wrapText="1"/>
    </xf>
    <xf numFmtId="4" fontId="2" fillId="0" borderId="1" xfId="0" applyNumberFormat="1" applyFont="1" applyFill="1" applyBorder="1"/>
    <xf numFmtId="4" fontId="8" fillId="0" borderId="1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left" wrapText="1"/>
    </xf>
    <xf numFmtId="4" fontId="2" fillId="0" borderId="24" xfId="0" applyNumberFormat="1" applyFont="1" applyFill="1" applyBorder="1"/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wrapText="1"/>
    </xf>
    <xf numFmtId="4" fontId="15" fillId="2" borderId="28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right" vertical="center"/>
    </xf>
    <xf numFmtId="4" fontId="17" fillId="0" borderId="5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4" fontId="15" fillId="2" borderId="28" xfId="0" applyNumberFormat="1" applyFont="1" applyFill="1" applyBorder="1" applyAlignment="1">
      <alignment horizontal="right" vertical="center"/>
    </xf>
    <xf numFmtId="4" fontId="15" fillId="2" borderId="29" xfId="0" applyNumberFormat="1" applyFont="1" applyFill="1" applyBorder="1" applyAlignment="1">
      <alignment horizontal="right" vertical="center"/>
    </xf>
    <xf numFmtId="4" fontId="2" fillId="7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1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30" xfId="0" applyNumberFormat="1" applyFont="1" applyFill="1" applyBorder="1" applyAlignment="1">
      <alignment vertical="center" wrapText="1"/>
    </xf>
    <xf numFmtId="4" fontId="3" fillId="0" borderId="31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30" xfId="0" applyNumberFormat="1" applyFont="1" applyFill="1" applyBorder="1" applyAlignment="1">
      <alignment horizontal="right" vertical="center" wrapText="1"/>
    </xf>
    <xf numFmtId="4" fontId="3" fillId="0" borderId="31" xfId="0" applyNumberFormat="1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left" vertical="center" wrapText="1"/>
    </xf>
    <xf numFmtId="4" fontId="16" fillId="2" borderId="32" xfId="0" applyNumberFormat="1" applyFont="1" applyFill="1" applyBorder="1" applyAlignment="1">
      <alignment vertical="center" wrapText="1"/>
    </xf>
    <xf numFmtId="4" fontId="16" fillId="2" borderId="32" xfId="0" applyNumberFormat="1" applyFont="1" applyFill="1" applyBorder="1" applyAlignment="1">
      <alignment horizontal="right" vertical="center" wrapText="1"/>
    </xf>
    <xf numFmtId="4" fontId="16" fillId="2" borderId="21" xfId="0" applyNumberFormat="1" applyFont="1" applyFill="1" applyBorder="1" applyAlignment="1">
      <alignment horizontal="right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FFCCFF"/>
      <color rgb="FFFAB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view="pageBreakPreview" zoomScale="115" zoomScaleNormal="115" zoomScaleSheetLayoutView="115" workbookViewId="0">
      <selection sqref="A1:B1"/>
    </sheetView>
  </sheetViews>
  <sheetFormatPr defaultColWidth="8.85546875" defaultRowHeight="15" x14ac:dyDescent="0.25"/>
  <cols>
    <col min="1" max="1" width="11.85546875" style="1" customWidth="1"/>
    <col min="2" max="2" width="93.28515625" style="1" customWidth="1"/>
    <col min="3" max="6" width="13.7109375" style="1" hidden="1" customWidth="1"/>
    <col min="7" max="7" width="13.7109375" style="1" hidden="1" customWidth="1" collapsed="1"/>
    <col min="8" max="10" width="13.7109375" style="1" hidden="1" customWidth="1"/>
    <col min="11" max="11" width="13.7109375" style="1" bestFit="1" customWidth="1" collapsed="1"/>
    <col min="12" max="12" width="13.7109375" style="1" customWidth="1"/>
    <col min="13" max="14" width="13.7109375" style="1" bestFit="1" customWidth="1"/>
    <col min="15" max="15" width="38.140625" style="1" customWidth="1"/>
    <col min="16" max="17" width="8.85546875" style="1"/>
    <col min="18" max="18" width="14.42578125" style="1" customWidth="1"/>
    <col min="19" max="16384" width="8.85546875" style="1"/>
  </cols>
  <sheetData>
    <row r="1" spans="1:15" ht="47.25" customHeight="1" thickBot="1" x14ac:dyDescent="0.3">
      <c r="A1" s="65" t="s">
        <v>55</v>
      </c>
      <c r="B1" s="65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 t="s">
        <v>56</v>
      </c>
      <c r="N1" s="118"/>
    </row>
    <row r="2" spans="1:15" ht="15.75" hidden="1" thickBot="1" x14ac:dyDescent="0.3">
      <c r="A2" s="2"/>
      <c r="B2" s="9"/>
      <c r="C2" s="9"/>
      <c r="D2" s="9"/>
      <c r="E2" s="9"/>
      <c r="F2" s="9"/>
      <c r="G2" s="2"/>
      <c r="H2" s="2"/>
      <c r="I2" s="2"/>
      <c r="J2" s="2"/>
      <c r="K2" s="2"/>
      <c r="L2" s="2"/>
      <c r="M2" s="2"/>
      <c r="N2" s="2"/>
    </row>
    <row r="3" spans="1:15" s="9" customFormat="1" ht="27.75" customHeight="1" x14ac:dyDescent="0.25">
      <c r="A3" s="69" t="s">
        <v>8</v>
      </c>
      <c r="B3" s="71" t="s">
        <v>9</v>
      </c>
      <c r="C3" s="76" t="s">
        <v>39</v>
      </c>
      <c r="D3" s="77"/>
      <c r="E3" s="77"/>
      <c r="F3" s="78"/>
      <c r="G3" s="66" t="s">
        <v>19</v>
      </c>
      <c r="H3" s="67"/>
      <c r="I3" s="67"/>
      <c r="J3" s="68"/>
      <c r="K3" s="73" t="s">
        <v>53</v>
      </c>
      <c r="L3" s="74"/>
      <c r="M3" s="74"/>
      <c r="N3" s="75"/>
    </row>
    <row r="4" spans="1:15" s="9" customFormat="1" ht="25.5" x14ac:dyDescent="0.25">
      <c r="A4" s="70"/>
      <c r="B4" s="72"/>
      <c r="C4" s="35" t="s">
        <v>16</v>
      </c>
      <c r="D4" s="36" t="s">
        <v>15</v>
      </c>
      <c r="E4" s="36" t="s">
        <v>17</v>
      </c>
      <c r="F4" s="38" t="s">
        <v>18</v>
      </c>
      <c r="G4" s="8" t="s">
        <v>16</v>
      </c>
      <c r="H4" s="3" t="s">
        <v>15</v>
      </c>
      <c r="I4" s="3" t="s">
        <v>17</v>
      </c>
      <c r="J4" s="32" t="s">
        <v>18</v>
      </c>
      <c r="K4" s="5" t="s">
        <v>16</v>
      </c>
      <c r="L4" s="4" t="s">
        <v>15</v>
      </c>
      <c r="M4" s="4" t="s">
        <v>17</v>
      </c>
      <c r="N4" s="6" t="s">
        <v>18</v>
      </c>
    </row>
    <row r="5" spans="1:15" ht="20.100000000000001" customHeight="1" x14ac:dyDescent="0.25">
      <c r="A5" s="13" t="s">
        <v>4</v>
      </c>
      <c r="B5" s="7" t="s">
        <v>10</v>
      </c>
      <c r="C5" s="41">
        <v>245</v>
      </c>
      <c r="D5" s="10">
        <v>205</v>
      </c>
      <c r="E5" s="10">
        <v>239</v>
      </c>
      <c r="F5" s="42">
        <v>265</v>
      </c>
      <c r="G5" s="41">
        <v>245</v>
      </c>
      <c r="H5" s="10">
        <v>200</v>
      </c>
      <c r="I5" s="10">
        <v>273</v>
      </c>
      <c r="J5" s="42">
        <v>256</v>
      </c>
      <c r="K5" s="105">
        <v>245</v>
      </c>
      <c r="L5" s="106">
        <v>200</v>
      </c>
      <c r="M5" s="106">
        <v>243</v>
      </c>
      <c r="N5" s="107">
        <v>256</v>
      </c>
    </row>
    <row r="6" spans="1:15" ht="30" customHeight="1" x14ac:dyDescent="0.25">
      <c r="A6" s="13" t="s">
        <v>5</v>
      </c>
      <c r="B6" s="7" t="s">
        <v>45</v>
      </c>
      <c r="C6" s="43">
        <v>3164477.7800000003</v>
      </c>
      <c r="D6" s="11">
        <v>2724620.7700000005</v>
      </c>
      <c r="E6" s="11">
        <v>2737651.3600000003</v>
      </c>
      <c r="F6" s="44">
        <v>3451353.76</v>
      </c>
      <c r="G6" s="43">
        <v>3649272.3699999992</v>
      </c>
      <c r="H6" s="11">
        <v>3234950.17</v>
      </c>
      <c r="I6" s="11">
        <v>2975157.64</v>
      </c>
      <c r="J6" s="44">
        <v>4138759.2199999997</v>
      </c>
      <c r="K6" s="108">
        <v>4432689.49</v>
      </c>
      <c r="L6" s="109">
        <v>3632202.5320000001</v>
      </c>
      <c r="M6" s="109">
        <v>3791309.36</v>
      </c>
      <c r="N6" s="110">
        <v>4909186.2799999993</v>
      </c>
    </row>
    <row r="7" spans="1:15" ht="30" customHeight="1" x14ac:dyDescent="0.25">
      <c r="A7" s="13" t="s">
        <v>11</v>
      </c>
      <c r="B7" s="7" t="s">
        <v>0</v>
      </c>
      <c r="C7" s="45">
        <f>C6/C5</f>
        <v>12916.235836734695</v>
      </c>
      <c r="D7" s="12">
        <f t="shared" ref="D7:F7" si="0">D6/D5</f>
        <v>13290.833024390246</v>
      </c>
      <c r="E7" s="12">
        <f t="shared" si="0"/>
        <v>11454.608200836821</v>
      </c>
      <c r="F7" s="46">
        <f t="shared" si="0"/>
        <v>13023.976452830188</v>
      </c>
      <c r="G7" s="45">
        <f>G6/G5</f>
        <v>14894.98926530612</v>
      </c>
      <c r="H7" s="12">
        <f t="shared" ref="H7:N7" si="1">H6/H5</f>
        <v>16174.75085</v>
      </c>
      <c r="I7" s="12">
        <f t="shared" si="1"/>
        <v>10898.013333333334</v>
      </c>
      <c r="J7" s="46">
        <f t="shared" si="1"/>
        <v>16167.028203124999</v>
      </c>
      <c r="K7" s="111">
        <f t="shared" si="1"/>
        <v>18092.610163265308</v>
      </c>
      <c r="L7" s="112">
        <f t="shared" si="1"/>
        <v>18161.01266</v>
      </c>
      <c r="M7" s="112">
        <f t="shared" si="1"/>
        <v>15602.096131687242</v>
      </c>
      <c r="N7" s="113">
        <f t="shared" si="1"/>
        <v>19176.508906249997</v>
      </c>
      <c r="O7" s="14"/>
    </row>
    <row r="8" spans="1:15" ht="30" customHeight="1" x14ac:dyDescent="0.25">
      <c r="A8" s="13" t="s">
        <v>12</v>
      </c>
      <c r="B8" s="7" t="s">
        <v>1</v>
      </c>
      <c r="C8" s="45">
        <f>C7/12</f>
        <v>1076.352986394558</v>
      </c>
      <c r="D8" s="12">
        <f t="shared" ref="D8:F8" si="2">D7/12</f>
        <v>1107.5694186991871</v>
      </c>
      <c r="E8" s="12">
        <f t="shared" si="2"/>
        <v>954.55068340306843</v>
      </c>
      <c r="F8" s="46">
        <f t="shared" si="2"/>
        <v>1085.3313710691823</v>
      </c>
      <c r="G8" s="45">
        <f>G7/12</f>
        <v>1241.2491054421766</v>
      </c>
      <c r="H8" s="12">
        <f t="shared" ref="H8:N8" si="3">H7/12</f>
        <v>1347.8959041666667</v>
      </c>
      <c r="I8" s="12">
        <f t="shared" si="3"/>
        <v>908.16777777777781</v>
      </c>
      <c r="J8" s="46">
        <f t="shared" si="3"/>
        <v>1347.2523502604165</v>
      </c>
      <c r="K8" s="111">
        <f t="shared" si="3"/>
        <v>1507.7175136054423</v>
      </c>
      <c r="L8" s="112">
        <f t="shared" si="3"/>
        <v>1513.4177216666667</v>
      </c>
      <c r="M8" s="112">
        <f t="shared" si="3"/>
        <v>1300.1746776406035</v>
      </c>
      <c r="N8" s="113">
        <f t="shared" si="3"/>
        <v>1598.0424088541665</v>
      </c>
    </row>
    <row r="9" spans="1:15" ht="30" customHeight="1" x14ac:dyDescent="0.25">
      <c r="A9" s="13" t="s">
        <v>6</v>
      </c>
      <c r="B9" s="7" t="s">
        <v>42</v>
      </c>
      <c r="C9" s="43">
        <v>2027659.26</v>
      </c>
      <c r="D9" s="11">
        <v>1787827.9800000002</v>
      </c>
      <c r="E9" s="11">
        <v>1680973.5899999999</v>
      </c>
      <c r="F9" s="44">
        <v>2273376.2599999998</v>
      </c>
      <c r="G9" s="43">
        <v>2299484.0499999998</v>
      </c>
      <c r="H9" s="11">
        <v>1897649.41</v>
      </c>
      <c r="I9" s="11">
        <v>1719623.85</v>
      </c>
      <c r="J9" s="44">
        <v>2317823.96</v>
      </c>
      <c r="K9" s="108">
        <v>2914245.93</v>
      </c>
      <c r="L9" s="109">
        <v>2449401.7400000002</v>
      </c>
      <c r="M9" s="109">
        <v>2370031.56</v>
      </c>
      <c r="N9" s="110">
        <v>3039647.71</v>
      </c>
    </row>
    <row r="10" spans="1:15" ht="30" customHeight="1" x14ac:dyDescent="0.25">
      <c r="A10" s="13" t="s">
        <v>7</v>
      </c>
      <c r="B10" s="7" t="s">
        <v>43</v>
      </c>
      <c r="C10" s="43">
        <v>453538.52</v>
      </c>
      <c r="D10" s="11">
        <v>409416.92</v>
      </c>
      <c r="E10" s="11">
        <v>479384.22000000003</v>
      </c>
      <c r="F10" s="44">
        <v>522418.24</v>
      </c>
      <c r="G10" s="43">
        <v>583408.98</v>
      </c>
      <c r="H10" s="11">
        <v>549212.61</v>
      </c>
      <c r="I10" s="11">
        <v>616069.34</v>
      </c>
      <c r="J10" s="44">
        <v>673036</v>
      </c>
      <c r="K10" s="108">
        <v>604855.97</v>
      </c>
      <c r="L10" s="109">
        <v>524862.49</v>
      </c>
      <c r="M10" s="109">
        <v>693031</v>
      </c>
      <c r="N10" s="110">
        <v>690198</v>
      </c>
    </row>
    <row r="11" spans="1:15" ht="30" customHeight="1" x14ac:dyDescent="0.25">
      <c r="A11" s="13" t="s">
        <v>13</v>
      </c>
      <c r="B11" s="7" t="s">
        <v>44</v>
      </c>
      <c r="C11" s="45">
        <f>C6-(C9+C10)</f>
        <v>683280</v>
      </c>
      <c r="D11" s="12">
        <f>D6-(D9+D10)</f>
        <v>527375.87000000011</v>
      </c>
      <c r="E11" s="12">
        <f>E6-(E9+E10)</f>
        <v>577293.55000000028</v>
      </c>
      <c r="F11" s="46">
        <f t="shared" ref="F11" si="4">F6-(F9+F10)</f>
        <v>655559.25999999978</v>
      </c>
      <c r="G11" s="45">
        <f>G6-(G9+G10)</f>
        <v>766379.33999999939</v>
      </c>
      <c r="H11" s="12">
        <f t="shared" ref="H11:N11" si="5">H6-(H9+H10)</f>
        <v>788088.14999999991</v>
      </c>
      <c r="I11" s="12">
        <f t="shared" si="5"/>
        <v>639464.45000000019</v>
      </c>
      <c r="J11" s="46">
        <f t="shared" si="5"/>
        <v>1147899.2599999998</v>
      </c>
      <c r="K11" s="111">
        <f t="shared" si="5"/>
        <v>913587.58999999985</v>
      </c>
      <c r="L11" s="112">
        <f t="shared" si="5"/>
        <v>657938.30199999968</v>
      </c>
      <c r="M11" s="112">
        <f t="shared" si="5"/>
        <v>728246.79999999981</v>
      </c>
      <c r="N11" s="113">
        <f t="shared" si="5"/>
        <v>1179340.5699999994</v>
      </c>
    </row>
    <row r="12" spans="1:15" ht="30" customHeight="1" x14ac:dyDescent="0.25">
      <c r="A12" s="13" t="s">
        <v>14</v>
      </c>
      <c r="B12" s="7" t="s">
        <v>2</v>
      </c>
      <c r="C12" s="45">
        <f>C11/C5</f>
        <v>2788.8979591836733</v>
      </c>
      <c r="D12" s="12">
        <f t="shared" ref="D12:F12" si="6">D11/D5</f>
        <v>2572.5652195121957</v>
      </c>
      <c r="E12" s="12">
        <f t="shared" si="6"/>
        <v>2415.4541841004198</v>
      </c>
      <c r="F12" s="46">
        <f t="shared" si="6"/>
        <v>2473.8085283018859</v>
      </c>
      <c r="G12" s="45">
        <f>G11/G5</f>
        <v>3128.0789387755076</v>
      </c>
      <c r="H12" s="12">
        <f t="shared" ref="H12:N12" si="7">H11/H5</f>
        <v>3940.4407499999998</v>
      </c>
      <c r="I12" s="12">
        <f t="shared" si="7"/>
        <v>2342.3606227106234</v>
      </c>
      <c r="J12" s="46">
        <f t="shared" si="7"/>
        <v>4483.9814843749991</v>
      </c>
      <c r="K12" s="111">
        <f t="shared" si="7"/>
        <v>3728.9289387755098</v>
      </c>
      <c r="L12" s="112">
        <f t="shared" si="7"/>
        <v>3289.6915099999983</v>
      </c>
      <c r="M12" s="112">
        <f t="shared" si="7"/>
        <v>2996.900411522633</v>
      </c>
      <c r="N12" s="113">
        <f t="shared" si="7"/>
        <v>4606.7991015624975</v>
      </c>
    </row>
    <row r="13" spans="1:15" ht="21" hidden="1" x14ac:dyDescent="0.25">
      <c r="A13" s="20" t="s">
        <v>21</v>
      </c>
      <c r="B13" s="21" t="s">
        <v>3</v>
      </c>
      <c r="C13" s="47">
        <f t="shared" ref="C13:F13" si="8">C12/12</f>
        <v>232.40816326530611</v>
      </c>
      <c r="D13" s="22">
        <f t="shared" si="8"/>
        <v>214.38043495934963</v>
      </c>
      <c r="E13" s="22">
        <f t="shared" si="8"/>
        <v>201.28784867503498</v>
      </c>
      <c r="F13" s="48">
        <f t="shared" si="8"/>
        <v>206.15071069182383</v>
      </c>
      <c r="G13" s="47">
        <f>G12/12</f>
        <v>260.67324489795897</v>
      </c>
      <c r="H13" s="22">
        <f t="shared" ref="H13:N13" si="9">H12/12</f>
        <v>328.37006249999996</v>
      </c>
      <c r="I13" s="22">
        <f t="shared" si="9"/>
        <v>195.19671855921862</v>
      </c>
      <c r="J13" s="48">
        <f t="shared" si="9"/>
        <v>373.66512369791661</v>
      </c>
      <c r="K13" s="114">
        <f t="shared" si="9"/>
        <v>310.74407823129246</v>
      </c>
      <c r="L13" s="115">
        <f t="shared" si="9"/>
        <v>274.14095916666651</v>
      </c>
      <c r="M13" s="115">
        <f t="shared" si="9"/>
        <v>249.74170096021942</v>
      </c>
      <c r="N13" s="116">
        <f t="shared" si="9"/>
        <v>383.89992513020815</v>
      </c>
    </row>
    <row r="14" spans="1:15" ht="30" customHeight="1" thickBot="1" x14ac:dyDescent="0.3">
      <c r="A14" s="18" t="s">
        <v>47</v>
      </c>
      <c r="B14" s="19" t="s">
        <v>48</v>
      </c>
      <c r="C14" s="119">
        <f>C12/10</f>
        <v>278.88979591836733</v>
      </c>
      <c r="D14" s="120">
        <f t="shared" ref="D14:F14" si="10">D12/10</f>
        <v>257.25652195121955</v>
      </c>
      <c r="E14" s="120">
        <f t="shared" si="10"/>
        <v>241.54541841004198</v>
      </c>
      <c r="F14" s="121">
        <f t="shared" si="10"/>
        <v>247.38085283018859</v>
      </c>
      <c r="G14" s="119">
        <f>G12/10</f>
        <v>312.80789387755078</v>
      </c>
      <c r="H14" s="120">
        <f t="shared" ref="H14:N14" si="11">H12/10</f>
        <v>394.04407499999996</v>
      </c>
      <c r="I14" s="120">
        <f t="shared" si="11"/>
        <v>234.23606227106234</v>
      </c>
      <c r="J14" s="121">
        <f t="shared" si="11"/>
        <v>448.39814843749991</v>
      </c>
      <c r="K14" s="122">
        <f t="shared" si="11"/>
        <v>372.89289387755099</v>
      </c>
      <c r="L14" s="123">
        <f t="shared" si="11"/>
        <v>328.96915099999984</v>
      </c>
      <c r="M14" s="123">
        <f t="shared" si="11"/>
        <v>299.69004115226329</v>
      </c>
      <c r="N14" s="124">
        <f t="shared" si="11"/>
        <v>460.67991015624978</v>
      </c>
    </row>
    <row r="15" spans="1:15" ht="30" customHeight="1" thickBot="1" x14ac:dyDescent="0.3">
      <c r="A15" s="125" t="s">
        <v>46</v>
      </c>
      <c r="B15" s="126" t="s">
        <v>20</v>
      </c>
      <c r="C15" s="127">
        <f>C14*50%</f>
        <v>139.44489795918366</v>
      </c>
      <c r="D15" s="127">
        <f t="shared" ref="D15:N15" si="12">D14*50%</f>
        <v>128.62826097560978</v>
      </c>
      <c r="E15" s="127">
        <f t="shared" si="12"/>
        <v>120.77270920502099</v>
      </c>
      <c r="F15" s="127">
        <f t="shared" si="12"/>
        <v>123.69042641509429</v>
      </c>
      <c r="G15" s="127">
        <f t="shared" si="12"/>
        <v>156.40394693877539</v>
      </c>
      <c r="H15" s="127">
        <f t="shared" si="12"/>
        <v>197.02203749999998</v>
      </c>
      <c r="I15" s="127">
        <f t="shared" si="12"/>
        <v>117.11803113553117</v>
      </c>
      <c r="J15" s="127">
        <f t="shared" si="12"/>
        <v>224.19907421874996</v>
      </c>
      <c r="K15" s="128">
        <f t="shared" si="12"/>
        <v>186.44644693877549</v>
      </c>
      <c r="L15" s="128">
        <f t="shared" si="12"/>
        <v>164.48457549999992</v>
      </c>
      <c r="M15" s="128">
        <f t="shared" si="12"/>
        <v>149.84502057613165</v>
      </c>
      <c r="N15" s="129">
        <f t="shared" si="12"/>
        <v>230.33995507812489</v>
      </c>
    </row>
    <row r="16" spans="1:15" ht="12" customHeight="1" x14ac:dyDescent="0.25">
      <c r="A16" s="15"/>
      <c r="B16" s="16"/>
      <c r="C16" s="33"/>
      <c r="D16" s="33"/>
      <c r="E16" s="33"/>
      <c r="F16" s="33"/>
      <c r="G16" s="17"/>
      <c r="H16" s="17"/>
      <c r="I16" s="17"/>
      <c r="J16" s="17"/>
      <c r="K16" s="17"/>
      <c r="L16" s="17"/>
      <c r="M16" s="17"/>
      <c r="N16" s="17"/>
    </row>
    <row r="17" spans="1:15" ht="20.100000000000001" customHeight="1" x14ac:dyDescent="0.25">
      <c r="A17" s="15"/>
      <c r="B17" s="23" t="s">
        <v>22</v>
      </c>
      <c r="C17" s="39">
        <v>2361058.6642800523</v>
      </c>
      <c r="D17" s="39">
        <v>1964886.4391505173</v>
      </c>
      <c r="E17" s="39">
        <v>2293964.9809919861</v>
      </c>
      <c r="F17" s="39">
        <v>2543170.0903476616</v>
      </c>
      <c r="G17" s="39">
        <v>2652270.31</v>
      </c>
      <c r="H17" s="39">
        <v>2106432.91</v>
      </c>
      <c r="I17" s="39">
        <v>2488908.11</v>
      </c>
      <c r="J17" s="39">
        <v>2734507.75</v>
      </c>
      <c r="K17" s="39">
        <v>3285750.44</v>
      </c>
      <c r="L17" s="39">
        <v>2652869.81</v>
      </c>
      <c r="M17" s="39">
        <v>3008145.48</v>
      </c>
      <c r="N17" s="39">
        <v>3367666.65</v>
      </c>
    </row>
    <row r="18" spans="1:15" ht="20.100000000000001" customHeight="1" x14ac:dyDescent="0.25">
      <c r="A18" s="15"/>
      <c r="B18" s="24" t="s">
        <v>40</v>
      </c>
      <c r="C18" s="40">
        <v>194377.7</v>
      </c>
      <c r="D18" s="40">
        <v>150483.53</v>
      </c>
      <c r="E18" s="40">
        <v>177682.21</v>
      </c>
      <c r="F18" s="40">
        <v>182920.03</v>
      </c>
      <c r="G18" s="40">
        <v>212566</v>
      </c>
      <c r="H18" s="40">
        <v>155326.02000000002</v>
      </c>
      <c r="I18" s="40">
        <v>199539.84000000003</v>
      </c>
      <c r="J18" s="40">
        <v>190823.19</v>
      </c>
      <c r="K18" s="40">
        <v>222400</v>
      </c>
      <c r="L18" s="40">
        <v>144585.72</v>
      </c>
      <c r="M18" s="40">
        <v>180690.95</v>
      </c>
      <c r="N18" s="40">
        <v>268000</v>
      </c>
    </row>
    <row r="19" spans="1:15" ht="30" customHeight="1" x14ac:dyDescent="0.25">
      <c r="A19" s="15"/>
      <c r="B19" s="24" t="s">
        <v>23</v>
      </c>
      <c r="C19" s="28">
        <f t="shared" ref="C19:F19" si="13">C6-C10</f>
        <v>2710939.2600000002</v>
      </c>
      <c r="D19" s="28">
        <f t="shared" si="13"/>
        <v>2315203.8500000006</v>
      </c>
      <c r="E19" s="28">
        <f t="shared" si="13"/>
        <v>2258267.14</v>
      </c>
      <c r="F19" s="28">
        <f t="shared" si="13"/>
        <v>2928935.5199999996</v>
      </c>
      <c r="G19" s="28">
        <f>G6-G10</f>
        <v>3065863.3899999992</v>
      </c>
      <c r="H19" s="28">
        <f t="shared" ref="H19:N19" si="14">H6-H10</f>
        <v>2685737.56</v>
      </c>
      <c r="I19" s="28">
        <f t="shared" si="14"/>
        <v>2359088.3000000003</v>
      </c>
      <c r="J19" s="28">
        <f t="shared" si="14"/>
        <v>3465723.2199999997</v>
      </c>
      <c r="K19" s="101">
        <f t="shared" si="14"/>
        <v>3827833.5200000005</v>
      </c>
      <c r="L19" s="101">
        <f t="shared" si="14"/>
        <v>3107340.0420000004</v>
      </c>
      <c r="M19" s="101">
        <f t="shared" si="14"/>
        <v>3098278.36</v>
      </c>
      <c r="N19" s="101">
        <f t="shared" si="14"/>
        <v>4218988.2799999993</v>
      </c>
    </row>
    <row r="20" spans="1:15" ht="30" customHeight="1" x14ac:dyDescent="0.25">
      <c r="A20" s="15"/>
      <c r="B20" s="25" t="s">
        <v>24</v>
      </c>
      <c r="C20" s="26">
        <f t="shared" ref="C20:F20" si="15">(C17+C18)-C19</f>
        <v>-155502.89571994776</v>
      </c>
      <c r="D20" s="26">
        <f t="shared" si="15"/>
        <v>-199833.88084948342</v>
      </c>
      <c r="E20" s="26">
        <f t="shared" si="15"/>
        <v>213380.05099198595</v>
      </c>
      <c r="F20" s="26">
        <f t="shared" si="15"/>
        <v>-202845.39965233812</v>
      </c>
      <c r="G20" s="26">
        <f>(G17+G18)-G19</f>
        <v>-201027.07999999914</v>
      </c>
      <c r="H20" s="26">
        <f t="shared" ref="H20:J20" si="16">(H17+H18)-H19</f>
        <v>-423978.62999999989</v>
      </c>
      <c r="I20" s="26">
        <f t="shared" si="16"/>
        <v>329359.64999999944</v>
      </c>
      <c r="J20" s="26">
        <f t="shared" si="16"/>
        <v>-540392.2799999998</v>
      </c>
      <c r="K20" s="102">
        <f>(K17+K22)-K19</f>
        <v>-297083.08000000054</v>
      </c>
      <c r="L20" s="102">
        <f t="shared" ref="L20:N20" si="17">(L17+L22)-L19</f>
        <v>-254470.23200000031</v>
      </c>
      <c r="M20" s="102">
        <f t="shared" si="17"/>
        <v>152867.12000000011</v>
      </c>
      <c r="N20" s="102">
        <f t="shared" si="17"/>
        <v>-595321.62999999942</v>
      </c>
    </row>
    <row r="21" spans="1:15" ht="9.75" customHeight="1" x14ac:dyDescent="0.25">
      <c r="A21" s="15"/>
      <c r="B21" s="27"/>
      <c r="C21" s="34"/>
      <c r="D21" s="34"/>
      <c r="E21" s="34"/>
      <c r="F21" s="34"/>
      <c r="G21" s="27"/>
      <c r="H21" s="27"/>
      <c r="I21" s="27"/>
      <c r="J21" s="27"/>
      <c r="K21" s="103"/>
      <c r="L21" s="103"/>
      <c r="M21" s="103"/>
      <c r="N21" s="103"/>
    </row>
    <row r="22" spans="1:15" ht="20.100000000000001" customHeight="1" x14ac:dyDescent="0.25">
      <c r="A22" s="15"/>
      <c r="B22" s="50" t="s">
        <v>51</v>
      </c>
      <c r="C22" s="51">
        <f>C5*10*100</f>
        <v>245000</v>
      </c>
      <c r="D22" s="51">
        <f t="shared" ref="D22:F22" si="18">D5*10*100</f>
        <v>205000</v>
      </c>
      <c r="E22" s="51">
        <f t="shared" si="18"/>
        <v>239000</v>
      </c>
      <c r="F22" s="51">
        <f t="shared" si="18"/>
        <v>265000</v>
      </c>
      <c r="G22" s="51">
        <f t="shared" ref="G22:N22" si="19">G5*10*100</f>
        <v>245000</v>
      </c>
      <c r="H22" s="51">
        <f t="shared" si="19"/>
        <v>200000</v>
      </c>
      <c r="I22" s="51">
        <f t="shared" si="19"/>
        <v>273000</v>
      </c>
      <c r="J22" s="51">
        <f t="shared" si="19"/>
        <v>256000</v>
      </c>
      <c r="K22" s="104">
        <f t="shared" si="19"/>
        <v>245000</v>
      </c>
      <c r="L22" s="104">
        <f t="shared" si="19"/>
        <v>200000</v>
      </c>
      <c r="M22" s="104">
        <f t="shared" si="19"/>
        <v>243000</v>
      </c>
      <c r="N22" s="104">
        <f t="shared" si="19"/>
        <v>256000</v>
      </c>
    </row>
    <row r="23" spans="1:15" s="49" customFormat="1" ht="20.100000000000001" customHeight="1" x14ac:dyDescent="0.25">
      <c r="A23" s="15"/>
      <c r="B23" s="50" t="s">
        <v>52</v>
      </c>
      <c r="C23" s="51">
        <f t="shared" ref="C23:J23" si="20">C5*150*10</f>
        <v>367500</v>
      </c>
      <c r="D23" s="51">
        <f t="shared" si="20"/>
        <v>307500</v>
      </c>
      <c r="E23" s="51">
        <f t="shared" si="20"/>
        <v>358500</v>
      </c>
      <c r="F23" s="51">
        <f t="shared" si="20"/>
        <v>397500</v>
      </c>
      <c r="G23" s="51">
        <f t="shared" si="20"/>
        <v>367500</v>
      </c>
      <c r="H23" s="51">
        <f t="shared" si="20"/>
        <v>300000</v>
      </c>
      <c r="I23" s="51">
        <f t="shared" si="20"/>
        <v>409500</v>
      </c>
      <c r="J23" s="51">
        <f t="shared" si="20"/>
        <v>384000</v>
      </c>
      <c r="K23" s="104">
        <f>K5*150*10</f>
        <v>367500</v>
      </c>
      <c r="L23" s="104">
        <f t="shared" ref="L23:N23" si="21">L5*150*10</f>
        <v>300000</v>
      </c>
      <c r="M23" s="104">
        <f t="shared" si="21"/>
        <v>364500</v>
      </c>
      <c r="N23" s="104">
        <f t="shared" si="21"/>
        <v>384000</v>
      </c>
    </row>
    <row r="24" spans="1:15" ht="9" customHeight="1" x14ac:dyDescent="0.25">
      <c r="A24" s="15"/>
      <c r="B24" s="50"/>
      <c r="C24" s="51"/>
      <c r="D24" s="51"/>
      <c r="E24" s="51"/>
      <c r="F24" s="51"/>
      <c r="G24" s="51"/>
      <c r="H24" s="51"/>
      <c r="I24" s="51"/>
      <c r="J24" s="51"/>
      <c r="K24" s="104"/>
      <c r="L24" s="104"/>
      <c r="M24" s="104"/>
      <c r="N24" s="104"/>
    </row>
    <row r="25" spans="1:15" ht="20.100000000000001" customHeight="1" x14ac:dyDescent="0.25">
      <c r="A25" s="15"/>
      <c r="B25" s="52" t="s">
        <v>49</v>
      </c>
      <c r="C25" s="53">
        <f t="shared" ref="C25:N25" si="22">(C17+C22)-C19</f>
        <v>-104880.59571994795</v>
      </c>
      <c r="D25" s="53">
        <f t="shared" si="22"/>
        <v>-145317.41084948322</v>
      </c>
      <c r="E25" s="53">
        <f t="shared" si="22"/>
        <v>274697.84099198598</v>
      </c>
      <c r="F25" s="53">
        <f t="shared" si="22"/>
        <v>-120765.42965233792</v>
      </c>
      <c r="G25" s="53">
        <f t="shared" si="22"/>
        <v>-168593.07999999914</v>
      </c>
      <c r="H25" s="53">
        <f t="shared" si="22"/>
        <v>-379304.64999999991</v>
      </c>
      <c r="I25" s="53">
        <f t="shared" si="22"/>
        <v>402819.80999999959</v>
      </c>
      <c r="J25" s="53">
        <f t="shared" si="22"/>
        <v>-475215.46999999974</v>
      </c>
      <c r="K25" s="53">
        <f t="shared" si="22"/>
        <v>-297083.08000000054</v>
      </c>
      <c r="L25" s="53">
        <f t="shared" si="22"/>
        <v>-254470.23200000031</v>
      </c>
      <c r="M25" s="53">
        <f t="shared" si="22"/>
        <v>152867.12000000011</v>
      </c>
      <c r="N25" s="53">
        <f t="shared" si="22"/>
        <v>-595321.62999999942</v>
      </c>
    </row>
    <row r="26" spans="1:15" s="49" customFormat="1" ht="30" customHeight="1" x14ac:dyDescent="0.25">
      <c r="A26" s="15"/>
      <c r="B26" s="52" t="s">
        <v>50</v>
      </c>
      <c r="C26" s="53">
        <f t="shared" ref="C26:N26" si="23">(C17+C23)-C19</f>
        <v>17619.404280052055</v>
      </c>
      <c r="D26" s="53">
        <f t="shared" si="23"/>
        <v>-42817.410849483218</v>
      </c>
      <c r="E26" s="53">
        <f t="shared" si="23"/>
        <v>394197.84099198598</v>
      </c>
      <c r="F26" s="53">
        <f t="shared" si="23"/>
        <v>11734.570347662084</v>
      </c>
      <c r="G26" s="53">
        <f t="shared" si="23"/>
        <v>-46093.079999999143</v>
      </c>
      <c r="H26" s="53">
        <f t="shared" si="23"/>
        <v>-279304.64999999991</v>
      </c>
      <c r="I26" s="53">
        <f t="shared" si="23"/>
        <v>539319.80999999959</v>
      </c>
      <c r="J26" s="53">
        <f t="shared" si="23"/>
        <v>-347215.46999999974</v>
      </c>
      <c r="K26" s="53">
        <f t="shared" si="23"/>
        <v>-174583.08000000054</v>
      </c>
      <c r="L26" s="53">
        <f t="shared" si="23"/>
        <v>-154470.23200000031</v>
      </c>
      <c r="M26" s="53">
        <f t="shared" si="23"/>
        <v>274367.12000000011</v>
      </c>
      <c r="N26" s="53">
        <f t="shared" si="23"/>
        <v>-467321.62999999942</v>
      </c>
    </row>
    <row r="27" spans="1:15" x14ac:dyDescent="0.25">
      <c r="A27" s="15"/>
      <c r="B27" s="16"/>
      <c r="C27" s="33"/>
      <c r="D27" s="33"/>
      <c r="E27" s="33"/>
      <c r="F27" s="33"/>
      <c r="G27" s="17"/>
      <c r="H27" s="17"/>
      <c r="I27" s="17"/>
      <c r="J27" s="17"/>
      <c r="K27" s="17"/>
      <c r="L27" s="17"/>
      <c r="M27" s="17"/>
      <c r="N27" s="17"/>
    </row>
    <row r="28" spans="1:15" ht="15.75" thickBot="1" x14ac:dyDescent="0.3">
      <c r="A28" s="15"/>
      <c r="B28" s="16"/>
      <c r="C28" s="33"/>
      <c r="D28" s="33"/>
      <c r="E28" s="33"/>
      <c r="F28" s="33"/>
      <c r="G28" s="17"/>
      <c r="H28" s="17"/>
      <c r="I28" s="17"/>
      <c r="J28" s="17"/>
      <c r="K28" s="17"/>
      <c r="L28" s="17"/>
      <c r="M28" s="17"/>
      <c r="N28" s="17"/>
    </row>
    <row r="29" spans="1:15" ht="24.95" customHeight="1" x14ac:dyDescent="0.25">
      <c r="A29" s="63" t="s">
        <v>25</v>
      </c>
      <c r="B29" s="64"/>
      <c r="C29" s="86" t="s">
        <v>54</v>
      </c>
      <c r="D29" s="87"/>
      <c r="E29" s="87"/>
      <c r="F29" s="87"/>
      <c r="G29" s="87" t="s">
        <v>54</v>
      </c>
      <c r="H29" s="87"/>
      <c r="I29" s="87"/>
      <c r="J29" s="88"/>
      <c r="K29" s="74" t="s">
        <v>54</v>
      </c>
      <c r="L29" s="74"/>
      <c r="M29" s="74"/>
      <c r="N29" s="75"/>
      <c r="O29" s="29"/>
    </row>
    <row r="30" spans="1:15" ht="24.95" customHeight="1" x14ac:dyDescent="0.25">
      <c r="A30" s="59" t="s">
        <v>26</v>
      </c>
      <c r="B30" s="60"/>
      <c r="C30" s="80"/>
      <c r="D30" s="81"/>
      <c r="E30" s="81"/>
      <c r="F30" s="81"/>
      <c r="G30" s="81"/>
      <c r="H30" s="81"/>
      <c r="I30" s="81"/>
      <c r="J30" s="82"/>
      <c r="K30" s="79"/>
      <c r="L30" s="79"/>
      <c r="M30" s="79"/>
      <c r="N30" s="89"/>
      <c r="O30" s="29"/>
    </row>
    <row r="31" spans="1:15" ht="36.75" x14ac:dyDescent="0.25">
      <c r="A31" s="61"/>
      <c r="B31" s="62"/>
      <c r="C31" s="36" t="s">
        <v>16</v>
      </c>
      <c r="D31" s="36" t="s">
        <v>15</v>
      </c>
      <c r="E31" s="36" t="s">
        <v>17</v>
      </c>
      <c r="F31" s="36" t="s">
        <v>18</v>
      </c>
      <c r="G31" s="3" t="s">
        <v>27</v>
      </c>
      <c r="H31" s="3" t="s">
        <v>15</v>
      </c>
      <c r="I31" s="3" t="s">
        <v>17</v>
      </c>
      <c r="J31" s="3" t="s">
        <v>18</v>
      </c>
      <c r="K31" s="58" t="s">
        <v>16</v>
      </c>
      <c r="L31" s="58" t="s">
        <v>15</v>
      </c>
      <c r="M31" s="58" t="s">
        <v>17</v>
      </c>
      <c r="N31" s="6" t="s">
        <v>18</v>
      </c>
      <c r="O31" s="29"/>
    </row>
    <row r="32" spans="1:15" ht="31.5" customHeight="1" x14ac:dyDescent="0.25">
      <c r="A32" s="8" t="s">
        <v>4</v>
      </c>
      <c r="B32" s="54" t="s">
        <v>34</v>
      </c>
      <c r="C32" s="37">
        <v>1214758.46</v>
      </c>
      <c r="D32" s="37">
        <v>1156728.51</v>
      </c>
      <c r="E32" s="37">
        <v>1209592.95</v>
      </c>
      <c r="F32" s="37">
        <v>1456702.33</v>
      </c>
      <c r="G32" s="37">
        <v>1339627.71</v>
      </c>
      <c r="H32" s="37">
        <v>1282633.3500000001</v>
      </c>
      <c r="I32" s="37">
        <v>1300620.46</v>
      </c>
      <c r="J32" s="37">
        <v>1442991.7</v>
      </c>
      <c r="K32" s="93">
        <v>1754545.67</v>
      </c>
      <c r="L32" s="93">
        <v>1642277.24</v>
      </c>
      <c r="M32" s="93">
        <v>1773581.11</v>
      </c>
      <c r="N32" s="94">
        <v>1965276.99</v>
      </c>
      <c r="O32" s="29"/>
    </row>
    <row r="33" spans="1:15" ht="24.95" customHeight="1" x14ac:dyDescent="0.25">
      <c r="A33" s="8" t="s">
        <v>5</v>
      </c>
      <c r="B33" s="54" t="s">
        <v>41</v>
      </c>
      <c r="C33" s="37">
        <v>13.95</v>
      </c>
      <c r="D33" s="37">
        <v>13.34</v>
      </c>
      <c r="E33" s="37">
        <v>14.88</v>
      </c>
      <c r="F33" s="37">
        <v>15.86</v>
      </c>
      <c r="G33" s="37">
        <v>13.95</v>
      </c>
      <c r="H33" s="37">
        <v>14.95</v>
      </c>
      <c r="I33" s="37">
        <v>15.95</v>
      </c>
      <c r="J33" s="37">
        <v>16.95</v>
      </c>
      <c r="K33" s="93">
        <v>15.3</v>
      </c>
      <c r="L33" s="93">
        <v>13.34</v>
      </c>
      <c r="M33" s="93">
        <v>13.88</v>
      </c>
      <c r="N33" s="94">
        <v>16.61</v>
      </c>
      <c r="O33" s="29"/>
    </row>
    <row r="34" spans="1:15" ht="45.75" customHeight="1" x14ac:dyDescent="0.25">
      <c r="A34" s="8" t="s">
        <v>35</v>
      </c>
      <c r="B34" s="55" t="s">
        <v>28</v>
      </c>
      <c r="C34" s="56">
        <f t="shared" ref="C34:F34" si="24">C32/C33</f>
        <v>87079.459498207885</v>
      </c>
      <c r="D34" s="56">
        <f t="shared" si="24"/>
        <v>86711.282608695648</v>
      </c>
      <c r="E34" s="56">
        <f t="shared" si="24"/>
        <v>81289.848790322576</v>
      </c>
      <c r="F34" s="56">
        <f t="shared" si="24"/>
        <v>91847.561790668362</v>
      </c>
      <c r="G34" s="56">
        <f>G32/G33</f>
        <v>96030.660215053766</v>
      </c>
      <c r="H34" s="56">
        <f t="shared" ref="H34:J34" si="25">H32/H33</f>
        <v>85794.872909699014</v>
      </c>
      <c r="I34" s="56">
        <f t="shared" si="25"/>
        <v>81543.602507836986</v>
      </c>
      <c r="J34" s="56">
        <f t="shared" si="25"/>
        <v>85132.253687315635</v>
      </c>
      <c r="K34" s="95">
        <f>K32/K33</f>
        <v>114676.18758169934</v>
      </c>
      <c r="L34" s="95">
        <f t="shared" ref="L34:N34" si="26">L32/L33</f>
        <v>123109.23838080959</v>
      </c>
      <c r="M34" s="95">
        <f t="shared" si="26"/>
        <v>127779.6188760807</v>
      </c>
      <c r="N34" s="96">
        <f t="shared" si="26"/>
        <v>118318.90367248646</v>
      </c>
      <c r="O34" s="30"/>
    </row>
    <row r="35" spans="1:15" ht="45" customHeight="1" x14ac:dyDescent="0.25">
      <c r="A35" s="8" t="s">
        <v>36</v>
      </c>
      <c r="B35" s="55" t="s">
        <v>29</v>
      </c>
      <c r="C35" s="56">
        <f t="shared" ref="C35:N35" si="27">C6-C32-C10</f>
        <v>1496180.8000000003</v>
      </c>
      <c r="D35" s="56">
        <f t="shared" si="27"/>
        <v>1158475.3400000005</v>
      </c>
      <c r="E35" s="56">
        <f t="shared" si="27"/>
        <v>1048674.1900000004</v>
      </c>
      <c r="F35" s="56">
        <f t="shared" si="27"/>
        <v>1472233.1899999997</v>
      </c>
      <c r="G35" s="56">
        <f t="shared" si="27"/>
        <v>1726235.6799999992</v>
      </c>
      <c r="H35" s="56">
        <f t="shared" si="27"/>
        <v>1403104.21</v>
      </c>
      <c r="I35" s="56">
        <f t="shared" si="27"/>
        <v>1058467.8400000003</v>
      </c>
      <c r="J35" s="56">
        <f t="shared" si="27"/>
        <v>2022731.5199999996</v>
      </c>
      <c r="K35" s="95">
        <f t="shared" si="27"/>
        <v>2073287.8500000003</v>
      </c>
      <c r="L35" s="95">
        <f t="shared" si="27"/>
        <v>1465062.8020000001</v>
      </c>
      <c r="M35" s="95">
        <f t="shared" si="27"/>
        <v>1324697.2499999998</v>
      </c>
      <c r="N35" s="96">
        <f t="shared" si="27"/>
        <v>2253711.2899999991</v>
      </c>
      <c r="O35" s="30"/>
    </row>
    <row r="36" spans="1:15" ht="57.75" customHeight="1" x14ac:dyDescent="0.25">
      <c r="A36" s="8" t="s">
        <v>6</v>
      </c>
      <c r="B36" s="55" t="s">
        <v>31</v>
      </c>
      <c r="C36" s="57">
        <f t="shared" ref="C36:N36" si="28">C6-C32-C10+C34</f>
        <v>1583260.2594982081</v>
      </c>
      <c r="D36" s="57">
        <f t="shared" si="28"/>
        <v>1245186.6226086961</v>
      </c>
      <c r="E36" s="57">
        <f t="shared" si="28"/>
        <v>1129964.0387903231</v>
      </c>
      <c r="F36" s="57">
        <f t="shared" si="28"/>
        <v>1564080.7517906681</v>
      </c>
      <c r="G36" s="57">
        <f t="shared" si="28"/>
        <v>1822266.3402150529</v>
      </c>
      <c r="H36" s="57">
        <f t="shared" si="28"/>
        <v>1488899.0829096991</v>
      </c>
      <c r="I36" s="57">
        <f t="shared" si="28"/>
        <v>1140011.4425078372</v>
      </c>
      <c r="J36" s="57">
        <f t="shared" si="28"/>
        <v>2107863.7736873152</v>
      </c>
      <c r="K36" s="97">
        <f t="shared" si="28"/>
        <v>2187964.0375816999</v>
      </c>
      <c r="L36" s="97">
        <f t="shared" si="28"/>
        <v>1588172.0403808097</v>
      </c>
      <c r="M36" s="97">
        <f t="shared" si="28"/>
        <v>1452476.8688760805</v>
      </c>
      <c r="N36" s="98">
        <f t="shared" si="28"/>
        <v>2372030.1936724856</v>
      </c>
      <c r="O36" s="31"/>
    </row>
    <row r="37" spans="1:15" ht="75" x14ac:dyDescent="0.25">
      <c r="A37" s="8" t="s">
        <v>7</v>
      </c>
      <c r="B37" s="55" t="s">
        <v>30</v>
      </c>
      <c r="C37" s="56">
        <f t="shared" ref="C37:N37" si="29">(C6-C32-C10+C34)/C5</f>
        <v>6462.2867734620741</v>
      </c>
      <c r="D37" s="56">
        <f t="shared" si="29"/>
        <v>6074.0810858960785</v>
      </c>
      <c r="E37" s="56">
        <f t="shared" si="29"/>
        <v>4727.8830074908919</v>
      </c>
      <c r="F37" s="56">
        <f t="shared" si="29"/>
        <v>5902.1915161912002</v>
      </c>
      <c r="G37" s="56">
        <f t="shared" si="29"/>
        <v>7437.8217967961345</v>
      </c>
      <c r="H37" s="56">
        <f t="shared" si="29"/>
        <v>7444.4954145484953</v>
      </c>
      <c r="I37" s="56">
        <f t="shared" si="29"/>
        <v>4175.8660897722975</v>
      </c>
      <c r="J37" s="56">
        <f t="shared" si="29"/>
        <v>8233.8428659660749</v>
      </c>
      <c r="K37" s="95">
        <f t="shared" si="29"/>
        <v>8930.4654595171432</v>
      </c>
      <c r="L37" s="95">
        <f t="shared" si="29"/>
        <v>7940.8602019040482</v>
      </c>
      <c r="M37" s="95">
        <f t="shared" si="29"/>
        <v>5977.2710653336644</v>
      </c>
      <c r="N37" s="96">
        <f t="shared" si="29"/>
        <v>9265.7429440331471</v>
      </c>
      <c r="O37" s="30"/>
    </row>
    <row r="38" spans="1:15" ht="122.25" customHeight="1" thickBot="1" x14ac:dyDescent="0.3">
      <c r="A38" s="90" t="s">
        <v>37</v>
      </c>
      <c r="B38" s="91" t="s">
        <v>33</v>
      </c>
      <c r="C38" s="92">
        <f t="shared" ref="C38:N38" si="30">((C6-C32-C10+C34)/C5)/266</f>
        <v>24.294311178428849</v>
      </c>
      <c r="D38" s="92">
        <f t="shared" si="30"/>
        <v>22.834891300361196</v>
      </c>
      <c r="E38" s="92">
        <f t="shared" si="30"/>
        <v>17.773996268762751</v>
      </c>
      <c r="F38" s="92">
        <f t="shared" si="30"/>
        <v>22.188689910493235</v>
      </c>
      <c r="G38" s="92">
        <f t="shared" si="30"/>
        <v>27.961736078180955</v>
      </c>
      <c r="H38" s="92">
        <f t="shared" si="30"/>
        <v>27.986824866723666</v>
      </c>
      <c r="I38" s="92">
        <f t="shared" si="30"/>
        <v>15.698744698392096</v>
      </c>
      <c r="J38" s="92">
        <f t="shared" si="30"/>
        <v>30.954296488594267</v>
      </c>
      <c r="K38" s="99">
        <f t="shared" si="30"/>
        <v>33.573178419237379</v>
      </c>
      <c r="L38" s="99">
        <f t="shared" si="30"/>
        <v>29.852857901894918</v>
      </c>
      <c r="M38" s="99">
        <f t="shared" si="30"/>
        <v>22.470943854637834</v>
      </c>
      <c r="N38" s="100">
        <f t="shared" si="30"/>
        <v>34.83362009035018</v>
      </c>
      <c r="O38" s="30"/>
    </row>
    <row r="39" spans="1:15" ht="24" hidden="1" customHeight="1" thickBot="1" x14ac:dyDescent="0.3">
      <c r="A39" s="83" t="s">
        <v>38</v>
      </c>
      <c r="B39" s="84" t="s">
        <v>32</v>
      </c>
      <c r="C39" s="85">
        <v>0</v>
      </c>
      <c r="D39" s="85">
        <v>0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85">
        <v>0</v>
      </c>
      <c r="L39" s="85">
        <v>0</v>
      </c>
      <c r="M39" s="85">
        <v>0</v>
      </c>
      <c r="N39" s="85">
        <v>0</v>
      </c>
      <c r="O39" s="30"/>
    </row>
    <row r="40" spans="1:15" ht="24.75" customHeight="1" x14ac:dyDescent="0.25">
      <c r="G40" s="14"/>
      <c r="H40" s="14"/>
      <c r="I40" s="14"/>
      <c r="J40" s="14"/>
      <c r="K40" s="14"/>
      <c r="L40" s="14"/>
      <c r="M40" s="14"/>
      <c r="N40" s="14"/>
    </row>
    <row r="41" spans="1:15" x14ac:dyDescent="0.25">
      <c r="G41" s="14"/>
      <c r="H41" s="14"/>
      <c r="I41" s="14"/>
      <c r="J41" s="14"/>
      <c r="K41" s="14"/>
      <c r="L41" s="14"/>
      <c r="M41" s="14"/>
      <c r="N41" s="14"/>
    </row>
    <row r="42" spans="1:15" x14ac:dyDescent="0.25">
      <c r="G42" s="14"/>
      <c r="H42" s="14"/>
      <c r="I42" s="14"/>
      <c r="J42" s="14"/>
      <c r="K42" s="14"/>
      <c r="L42" s="14"/>
      <c r="M42" s="14"/>
      <c r="N42" s="14"/>
    </row>
    <row r="43" spans="1:15" x14ac:dyDescent="0.25">
      <c r="G43" s="14"/>
      <c r="H43" s="14"/>
      <c r="I43" s="14"/>
      <c r="J43" s="14"/>
      <c r="K43" s="14"/>
      <c r="L43" s="14"/>
      <c r="M43" s="14"/>
      <c r="N43" s="14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</sheetData>
  <mergeCells count="12">
    <mergeCell ref="A30:B31"/>
    <mergeCell ref="A29:B29"/>
    <mergeCell ref="G3:J3"/>
    <mergeCell ref="A3:A4"/>
    <mergeCell ref="B3:B4"/>
    <mergeCell ref="K3:N3"/>
    <mergeCell ref="C3:F3"/>
    <mergeCell ref="C29:F30"/>
    <mergeCell ref="K29:N30"/>
    <mergeCell ref="G29:J30"/>
    <mergeCell ref="A1:B1"/>
    <mergeCell ref="M1:N1"/>
  </mergeCells>
  <pageMargins left="0" right="0" top="0.35433070866141736" bottom="0.35433070866141736" header="0.31496062992125984" footer="0.31496062992125984"/>
  <pageSetup paperSize="9" scale="91" orientation="landscape" r:id="rId1"/>
  <headerFooter>
    <oddFooter>Strona &amp;P z &amp;N</oddFooter>
  </headerFooter>
  <rowBreaks count="2" manualBreakCount="2">
    <brk id="27" max="13" man="1"/>
    <brk id="39" max="13" man="1"/>
  </rowBreaks>
  <colBreaks count="1" manualBreakCount="1">
    <brk id="14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analizy pracownikow_10_01.</vt:lpstr>
      <vt:lpstr>'analizy pracownikow_10_01.'!Obszar_wydruku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2025-04-16T05:13:40Z</dcterms:modified>
</cp:coreProperties>
</file>